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490" activeTab="0"/>
  </bookViews>
  <sheets>
    <sheet name="таблица 2" sheetId="1" r:id="rId1"/>
  </sheets>
  <externalReferences>
    <externalReference r:id="rId4"/>
  </externalReferences>
  <definedNames>
    <definedName name="_xlnm.Print_Area" localSheetId="0">'таблица 2'!$A$1:$O$33</definedName>
  </definedNames>
  <calcPr fullCalcOnLoad="1"/>
</workbook>
</file>

<file path=xl/sharedStrings.xml><?xml version="1.0" encoding="utf-8"?>
<sst xmlns="http://schemas.openxmlformats.org/spreadsheetml/2006/main" count="59" uniqueCount="37">
  <si>
    <t>руб./т</t>
  </si>
  <si>
    <t>(из технологических карт)</t>
  </si>
  <si>
    <t>руб./гол</t>
  </si>
  <si>
    <t>Ставка кредитная - 8% ежемесячно</t>
  </si>
  <si>
    <t>152% годовых)</t>
  </si>
  <si>
    <t>%</t>
  </si>
  <si>
    <t>мес.</t>
  </si>
  <si>
    <t>Таблица 2</t>
  </si>
  <si>
    <t>№ п/п</t>
  </si>
  <si>
    <t>Показатели</t>
  </si>
  <si>
    <t>Варианты</t>
  </si>
  <si>
    <t>Един. измер.</t>
  </si>
  <si>
    <t>Суточная дача комбикорма</t>
  </si>
  <si>
    <t>кг</t>
  </si>
  <si>
    <t xml:space="preserve">Удой на голову в год </t>
  </si>
  <si>
    <t>Валовый доход на голову в год</t>
  </si>
  <si>
    <t>руб</t>
  </si>
  <si>
    <t>Условно-постоянные издержки за год</t>
  </si>
  <si>
    <t>руб/гол</t>
  </si>
  <si>
    <t>Затраты на комбикорм за год</t>
  </si>
  <si>
    <t>Условно-переменные издержки за год</t>
  </si>
  <si>
    <t>Общие издержки за год</t>
  </si>
  <si>
    <t xml:space="preserve">Чистый доход за год </t>
  </si>
  <si>
    <t>Прирост чистого дохода</t>
  </si>
  <si>
    <t>-</t>
  </si>
  <si>
    <t>Прирост издержек на комбикорм</t>
  </si>
  <si>
    <t>Прирост чистого дохода на дополнительный вложенный рубль</t>
  </si>
  <si>
    <t>Себестоимость</t>
  </si>
  <si>
    <t>руб/т</t>
  </si>
  <si>
    <t>Рентабельность продукции</t>
  </si>
  <si>
    <t>Рентабельность продаж</t>
  </si>
  <si>
    <t>Приведенные издержки на комбикорм</t>
  </si>
  <si>
    <t>Приведенные переменные издержки</t>
  </si>
  <si>
    <t>Приведенные общие издержки</t>
  </si>
  <si>
    <t>Приведенный чистый доход</t>
  </si>
  <si>
    <t>Прирост приведенного чистого дохода</t>
  </si>
  <si>
    <t>Прирост приведенного чистого дохода на дополнительный вложенный рубль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</si>
</sst>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4"/>
      <name val="Arial Cyr"/>
      <family val="2"/>
    </font>
    <font>
      <sz val="22"/>
      <name val="Arial Cyr"/>
      <family val="2"/>
    </font>
    <font>
      <sz val="18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/>
    </xf>
    <xf numFmtId="1" fontId="4" fillId="0" borderId="1" xfId="17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m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1">
          <cell r="B1" t="str">
            <v>Расчет эффективности дополнительных вложений на закупку комбикорма</v>
          </cell>
        </row>
        <row r="2">
          <cell r="B2" t="str">
            <v>Стоимость комбикорма с учетом всех затрат</v>
          </cell>
        </row>
        <row r="3">
          <cell r="B3" t="str">
            <v>Цена молока (цена производителя)</v>
          </cell>
        </row>
        <row r="4">
          <cell r="B4" t="str">
            <v>Условно-постоянные издержки</v>
          </cell>
        </row>
        <row r="6">
          <cell r="B6" t="str">
            <v>Покупка комбикорма  в кредит на 3 месяца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workbookViewId="0" topLeftCell="A12">
      <selection activeCell="P14" sqref="P14"/>
    </sheetView>
  </sheetViews>
  <sheetFormatPr defaultColWidth="9.00390625" defaultRowHeight="12.75"/>
  <cols>
    <col min="1" max="1" width="4.00390625" style="0" customWidth="1"/>
    <col min="4" max="4" width="28.625" style="0" customWidth="1"/>
    <col min="5" max="5" width="9.125" style="0" hidden="1" customWidth="1"/>
    <col min="7" max="7" width="8.00390625" style="0" customWidth="1"/>
    <col min="8" max="8" width="7.75390625" style="0" customWidth="1"/>
    <col min="9" max="9" width="7.625" style="0" customWidth="1"/>
    <col min="10" max="12" width="8.25390625" style="0" customWidth="1"/>
    <col min="13" max="14" width="8.375" style="0" customWidth="1"/>
    <col min="15" max="15" width="8.25390625" style="0" customWidth="1"/>
  </cols>
  <sheetData>
    <row r="1" spans="1:14" ht="83.25" customHeight="1">
      <c r="A1" s="1"/>
      <c r="B1" s="2" t="str">
        <f>'[1]Таблица 1'!B1:M1</f>
        <v>Расчет эффективности дополнительных вложений на закупку комбикорма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45" customHeight="1">
      <c r="A2" s="1"/>
      <c r="B2" s="1" t="str">
        <f>'[1]Таблица 1'!B2</f>
        <v>Стоимость комбикорма с учетом всех затрат</v>
      </c>
      <c r="C2" s="1"/>
      <c r="D2" s="1"/>
      <c r="E2" s="1"/>
      <c r="F2" s="1"/>
      <c r="G2" s="1"/>
      <c r="H2" s="1"/>
      <c r="I2" s="1"/>
      <c r="J2" s="1">
        <v>1600</v>
      </c>
      <c r="K2" s="1" t="s">
        <v>0</v>
      </c>
      <c r="L2" s="1"/>
      <c r="M2" s="1"/>
      <c r="N2" s="4"/>
    </row>
    <row r="3" spans="1:14" ht="23.25">
      <c r="A3" s="1"/>
      <c r="B3" s="1" t="str">
        <f>'[1]Таблица 1'!B3</f>
        <v>Цена молока (цена производителя)</v>
      </c>
      <c r="C3" s="1"/>
      <c r="D3" s="1"/>
      <c r="E3" s="1"/>
      <c r="F3" s="1"/>
      <c r="G3" s="1"/>
      <c r="H3" s="1"/>
      <c r="I3" s="1"/>
      <c r="J3" s="1">
        <v>2100</v>
      </c>
      <c r="K3" s="1" t="s">
        <v>0</v>
      </c>
      <c r="L3" s="1"/>
      <c r="M3" s="1"/>
      <c r="N3" s="4"/>
    </row>
    <row r="4" spans="1:14" ht="23.25">
      <c r="A4" s="1"/>
      <c r="B4" s="1" t="str">
        <f>'[1]Таблица 1'!B4</f>
        <v>Условно-постоянные издержки</v>
      </c>
      <c r="C4" s="1"/>
      <c r="D4" s="1"/>
      <c r="E4" s="1" t="s">
        <v>1</v>
      </c>
      <c r="F4" s="1"/>
      <c r="G4" s="1"/>
      <c r="H4" s="1"/>
      <c r="I4" s="1"/>
      <c r="J4" s="1">
        <v>5900</v>
      </c>
      <c r="K4" s="1" t="s">
        <v>2</v>
      </c>
      <c r="L4" s="1"/>
      <c r="M4" s="1"/>
      <c r="N4" s="4"/>
    </row>
    <row r="5" spans="1:14" ht="23.25">
      <c r="A5" s="1"/>
      <c r="B5" s="1" t="s">
        <v>3</v>
      </c>
      <c r="C5" s="1"/>
      <c r="D5" s="1"/>
      <c r="E5" s="1"/>
      <c r="F5" s="1"/>
      <c r="G5" s="1" t="s">
        <v>4</v>
      </c>
      <c r="H5" s="1"/>
      <c r="I5" s="1"/>
      <c r="J5" s="1">
        <v>8</v>
      </c>
      <c r="K5" s="1" t="s">
        <v>5</v>
      </c>
      <c r="L5" s="1"/>
      <c r="M5" s="1"/>
      <c r="N5" s="4"/>
    </row>
    <row r="6" spans="1:14" ht="23.25">
      <c r="A6" s="1"/>
      <c r="B6" s="1" t="str">
        <f>'[1]Таблица 1'!B6</f>
        <v>Покупка комбикорма  в кредит на 3 месяца</v>
      </c>
      <c r="C6" s="1"/>
      <c r="D6" s="1"/>
      <c r="E6" s="1"/>
      <c r="F6" s="1"/>
      <c r="G6" s="1"/>
      <c r="H6" s="1"/>
      <c r="I6" s="1"/>
      <c r="J6" s="1">
        <v>3</v>
      </c>
      <c r="K6" s="1" t="s">
        <v>6</v>
      </c>
      <c r="L6" s="1"/>
      <c r="M6" s="1"/>
      <c r="N6" s="4"/>
    </row>
    <row r="8" ht="3.75" customHeight="1"/>
    <row r="9" spans="12:14" ht="24.75" customHeight="1">
      <c r="L9" s="1"/>
      <c r="M9" s="5" t="s">
        <v>7</v>
      </c>
      <c r="N9" s="5"/>
    </row>
    <row r="10" spans="12:14" ht="21" customHeight="1">
      <c r="L10" s="1"/>
      <c r="M10" s="1"/>
      <c r="N10" s="1"/>
    </row>
    <row r="11" spans="1:16" ht="30.75" customHeight="1">
      <c r="A11" s="6" t="s">
        <v>8</v>
      </c>
      <c r="B11" s="7" t="s">
        <v>9</v>
      </c>
      <c r="C11" s="8"/>
      <c r="D11" s="9"/>
      <c r="E11" s="10" t="s">
        <v>10</v>
      </c>
      <c r="F11" s="11" t="s">
        <v>11</v>
      </c>
      <c r="G11" s="7" t="s">
        <v>10</v>
      </c>
      <c r="H11" s="8"/>
      <c r="I11" s="8"/>
      <c r="J11" s="8"/>
      <c r="K11" s="8"/>
      <c r="L11" s="8"/>
      <c r="M11" s="8"/>
      <c r="N11" s="8"/>
      <c r="O11" s="9"/>
      <c r="P11" s="12"/>
    </row>
    <row r="12" spans="1:15" ht="15">
      <c r="A12" s="13">
        <v>1</v>
      </c>
      <c r="B12" s="14" t="s">
        <v>12</v>
      </c>
      <c r="C12" s="14"/>
      <c r="D12" s="14"/>
      <c r="E12" s="14"/>
      <c r="F12" s="15" t="s">
        <v>13</v>
      </c>
      <c r="G12" s="10">
        <v>0</v>
      </c>
      <c r="H12" s="16">
        <f>G12+1.5</f>
        <v>1.5</v>
      </c>
      <c r="I12" s="10">
        <v>3</v>
      </c>
      <c r="J12" s="16">
        <f aca="true" t="shared" si="0" ref="J12:O12">I12+1.5</f>
        <v>4.5</v>
      </c>
      <c r="K12" s="16">
        <f>J12+1.5</f>
        <v>6</v>
      </c>
      <c r="L12" s="16">
        <f t="shared" si="0"/>
        <v>7.5</v>
      </c>
      <c r="M12" s="16">
        <f t="shared" si="0"/>
        <v>9</v>
      </c>
      <c r="N12" s="16">
        <f t="shared" si="0"/>
        <v>10.5</v>
      </c>
      <c r="O12" s="16">
        <f t="shared" si="0"/>
        <v>12</v>
      </c>
    </row>
    <row r="13" spans="1:15" ht="15">
      <c r="A13" s="13">
        <v>2</v>
      </c>
      <c r="B13" s="14" t="s">
        <v>14</v>
      </c>
      <c r="C13" s="14"/>
      <c r="D13" s="14"/>
      <c r="E13" s="17"/>
      <c r="F13" s="15" t="s">
        <v>13</v>
      </c>
      <c r="G13" s="10">
        <v>2000</v>
      </c>
      <c r="H13" s="10">
        <v>2900</v>
      </c>
      <c r="I13" s="10">
        <v>3700</v>
      </c>
      <c r="J13" s="10">
        <v>4400</v>
      </c>
      <c r="K13" s="10">
        <v>5000</v>
      </c>
      <c r="L13" s="10">
        <v>5500</v>
      </c>
      <c r="M13" s="10">
        <v>5900</v>
      </c>
      <c r="N13" s="10">
        <v>6200</v>
      </c>
      <c r="O13" s="10">
        <v>6300</v>
      </c>
    </row>
    <row r="14" spans="1:15" ht="15">
      <c r="A14" s="13">
        <v>3</v>
      </c>
      <c r="B14" s="14" t="s">
        <v>15</v>
      </c>
      <c r="C14" s="14"/>
      <c r="D14" s="14"/>
      <c r="E14" s="17"/>
      <c r="F14" s="15" t="s">
        <v>16</v>
      </c>
      <c r="G14" s="10">
        <f aca="true" t="shared" si="1" ref="G14:O14">G13*$J3/1000</f>
        <v>4200</v>
      </c>
      <c r="H14" s="10">
        <f t="shared" si="1"/>
        <v>6090</v>
      </c>
      <c r="I14" s="10">
        <f t="shared" si="1"/>
        <v>7770</v>
      </c>
      <c r="J14" s="10">
        <f t="shared" si="1"/>
        <v>9240</v>
      </c>
      <c r="K14" s="10">
        <f t="shared" si="1"/>
        <v>10500</v>
      </c>
      <c r="L14" s="10">
        <f t="shared" si="1"/>
        <v>11550</v>
      </c>
      <c r="M14" s="10">
        <f t="shared" si="1"/>
        <v>12390</v>
      </c>
      <c r="N14" s="10">
        <f t="shared" si="1"/>
        <v>13020</v>
      </c>
      <c r="O14" s="10">
        <f t="shared" si="1"/>
        <v>13230</v>
      </c>
    </row>
    <row r="15" spans="1:15" ht="15">
      <c r="A15" s="13">
        <v>4</v>
      </c>
      <c r="B15" s="14" t="s">
        <v>17</v>
      </c>
      <c r="C15" s="14"/>
      <c r="D15" s="14"/>
      <c r="E15" s="17">
        <f>G12*$J2</f>
        <v>0</v>
      </c>
      <c r="F15" s="15" t="s">
        <v>18</v>
      </c>
      <c r="G15" s="10">
        <f>$J4*1</f>
        <v>5900</v>
      </c>
      <c r="H15" s="10">
        <f>G15</f>
        <v>5900</v>
      </c>
      <c r="I15" s="10">
        <f aca="true" t="shared" si="2" ref="I15:O15">$J4*1</f>
        <v>5900</v>
      </c>
      <c r="J15" s="10">
        <f t="shared" si="2"/>
        <v>5900</v>
      </c>
      <c r="K15" s="10">
        <f t="shared" si="2"/>
        <v>5900</v>
      </c>
      <c r="L15" s="10">
        <f t="shared" si="2"/>
        <v>5900</v>
      </c>
      <c r="M15" s="10">
        <f t="shared" si="2"/>
        <v>5900</v>
      </c>
      <c r="N15" s="10">
        <f t="shared" si="2"/>
        <v>5900</v>
      </c>
      <c r="O15" s="10">
        <f t="shared" si="2"/>
        <v>5900</v>
      </c>
    </row>
    <row r="16" spans="1:15" ht="15">
      <c r="A16" s="13">
        <v>5</v>
      </c>
      <c r="B16" s="14" t="s">
        <v>19</v>
      </c>
      <c r="C16" s="14"/>
      <c r="D16" s="14"/>
      <c r="E16" s="17"/>
      <c r="F16" s="15" t="s">
        <v>18</v>
      </c>
      <c r="G16" s="10">
        <f aca="true" t="shared" si="3" ref="G16:O16">G12*365*$J2/1000</f>
        <v>0</v>
      </c>
      <c r="H16" s="10">
        <f t="shared" si="3"/>
        <v>876</v>
      </c>
      <c r="I16" s="10">
        <f t="shared" si="3"/>
        <v>1752</v>
      </c>
      <c r="J16" s="10">
        <f t="shared" si="3"/>
        <v>2628</v>
      </c>
      <c r="K16" s="10">
        <f t="shared" si="3"/>
        <v>3504</v>
      </c>
      <c r="L16" s="10">
        <f t="shared" si="3"/>
        <v>4380</v>
      </c>
      <c r="M16" s="10">
        <f t="shared" si="3"/>
        <v>5256</v>
      </c>
      <c r="N16" s="10">
        <f t="shared" si="3"/>
        <v>6132</v>
      </c>
      <c r="O16" s="10">
        <f t="shared" si="3"/>
        <v>7008</v>
      </c>
    </row>
    <row r="17" spans="1:15" ht="15">
      <c r="A17" s="13">
        <v>6</v>
      </c>
      <c r="B17" s="14" t="s">
        <v>20</v>
      </c>
      <c r="C17" s="14"/>
      <c r="D17" s="14"/>
      <c r="E17" s="17"/>
      <c r="F17" s="15" t="s">
        <v>18</v>
      </c>
      <c r="G17" s="10">
        <f aca="true" t="shared" si="4" ref="G17:O17">SUM(G16:G16)</f>
        <v>0</v>
      </c>
      <c r="H17" s="10">
        <f t="shared" si="4"/>
        <v>876</v>
      </c>
      <c r="I17" s="10">
        <f t="shared" si="4"/>
        <v>1752</v>
      </c>
      <c r="J17" s="10">
        <f t="shared" si="4"/>
        <v>2628</v>
      </c>
      <c r="K17" s="10">
        <f t="shared" si="4"/>
        <v>3504</v>
      </c>
      <c r="L17" s="10">
        <f t="shared" si="4"/>
        <v>4380</v>
      </c>
      <c r="M17" s="10">
        <f t="shared" si="4"/>
        <v>5256</v>
      </c>
      <c r="N17" s="10">
        <f t="shared" si="4"/>
        <v>6132</v>
      </c>
      <c r="O17" s="10">
        <f t="shared" si="4"/>
        <v>7008</v>
      </c>
    </row>
    <row r="18" spans="1:15" ht="15">
      <c r="A18" s="13">
        <v>7</v>
      </c>
      <c r="B18" s="14" t="s">
        <v>21</v>
      </c>
      <c r="C18" s="14"/>
      <c r="D18" s="14"/>
      <c r="E18" s="17"/>
      <c r="F18" s="15" t="s">
        <v>18</v>
      </c>
      <c r="G18" s="10">
        <f aca="true" t="shared" si="5" ref="G18:O18">SUM(G15+G17)</f>
        <v>5900</v>
      </c>
      <c r="H18" s="10">
        <f t="shared" si="5"/>
        <v>6776</v>
      </c>
      <c r="I18" s="10">
        <f t="shared" si="5"/>
        <v>7652</v>
      </c>
      <c r="J18" s="10">
        <f t="shared" si="5"/>
        <v>8528</v>
      </c>
      <c r="K18" s="10">
        <f t="shared" si="5"/>
        <v>9404</v>
      </c>
      <c r="L18" s="10">
        <f t="shared" si="5"/>
        <v>10280</v>
      </c>
      <c r="M18" s="10">
        <f t="shared" si="5"/>
        <v>11156</v>
      </c>
      <c r="N18" s="10">
        <f t="shared" si="5"/>
        <v>12032</v>
      </c>
      <c r="O18" s="10">
        <f t="shared" si="5"/>
        <v>12908</v>
      </c>
    </row>
    <row r="19" spans="1:15" ht="15">
      <c r="A19" s="13">
        <v>8</v>
      </c>
      <c r="B19" s="14" t="s">
        <v>22</v>
      </c>
      <c r="C19" s="14"/>
      <c r="D19" s="14"/>
      <c r="E19" s="17"/>
      <c r="F19" s="15" t="s">
        <v>18</v>
      </c>
      <c r="G19" s="10">
        <f aca="true" t="shared" si="6" ref="G19:O19">SUM(G14-G18)</f>
        <v>-1700</v>
      </c>
      <c r="H19" s="10">
        <f t="shared" si="6"/>
        <v>-686</v>
      </c>
      <c r="I19" s="10">
        <f t="shared" si="6"/>
        <v>118</v>
      </c>
      <c r="J19" s="10">
        <f t="shared" si="6"/>
        <v>712</v>
      </c>
      <c r="K19" s="10">
        <f t="shared" si="6"/>
        <v>1096</v>
      </c>
      <c r="L19" s="10">
        <f t="shared" si="6"/>
        <v>1270</v>
      </c>
      <c r="M19" s="10">
        <f t="shared" si="6"/>
        <v>1234</v>
      </c>
      <c r="N19" s="10">
        <f t="shared" si="6"/>
        <v>988</v>
      </c>
      <c r="O19" s="10">
        <f t="shared" si="6"/>
        <v>322</v>
      </c>
    </row>
    <row r="20" spans="1:15" ht="15">
      <c r="A20" s="13">
        <v>9</v>
      </c>
      <c r="B20" s="14" t="s">
        <v>23</v>
      </c>
      <c r="C20" s="14"/>
      <c r="D20" s="14"/>
      <c r="E20" s="17"/>
      <c r="F20" s="15" t="s">
        <v>18</v>
      </c>
      <c r="G20" s="15" t="s">
        <v>24</v>
      </c>
      <c r="H20" s="10">
        <f>H19-G19</f>
        <v>1014</v>
      </c>
      <c r="I20" s="10">
        <f aca="true" t="shared" si="7" ref="I20:N20">I19-H19</f>
        <v>804</v>
      </c>
      <c r="J20" s="10">
        <f t="shared" si="7"/>
        <v>594</v>
      </c>
      <c r="K20" s="10">
        <f t="shared" si="7"/>
        <v>384</v>
      </c>
      <c r="L20" s="10">
        <f t="shared" si="7"/>
        <v>174</v>
      </c>
      <c r="M20" s="10">
        <f t="shared" si="7"/>
        <v>-36</v>
      </c>
      <c r="N20" s="10">
        <f t="shared" si="7"/>
        <v>-246</v>
      </c>
      <c r="O20" s="10">
        <f>O19-N19</f>
        <v>-666</v>
      </c>
    </row>
    <row r="21" spans="1:15" ht="15">
      <c r="A21" s="13">
        <v>10</v>
      </c>
      <c r="B21" s="14" t="s">
        <v>25</v>
      </c>
      <c r="C21" s="14"/>
      <c r="D21" s="14"/>
      <c r="E21" s="17"/>
      <c r="F21" s="15" t="s">
        <v>18</v>
      </c>
      <c r="G21" s="15" t="s">
        <v>24</v>
      </c>
      <c r="H21" s="10">
        <f>H16-G16</f>
        <v>876</v>
      </c>
      <c r="I21" s="10">
        <f aca="true" t="shared" si="8" ref="I21:N21">I16-H16</f>
        <v>876</v>
      </c>
      <c r="J21" s="10">
        <f t="shared" si="8"/>
        <v>876</v>
      </c>
      <c r="K21" s="10">
        <f t="shared" si="8"/>
        <v>876</v>
      </c>
      <c r="L21" s="10">
        <f t="shared" si="8"/>
        <v>876</v>
      </c>
      <c r="M21" s="10">
        <f t="shared" si="8"/>
        <v>876</v>
      </c>
      <c r="N21" s="10">
        <f t="shared" si="8"/>
        <v>876</v>
      </c>
      <c r="O21" s="10">
        <f>O16-N16</f>
        <v>876</v>
      </c>
    </row>
    <row r="22" spans="1:15" ht="28.5" customHeight="1">
      <c r="A22" s="13">
        <v>11</v>
      </c>
      <c r="B22" s="18" t="s">
        <v>26</v>
      </c>
      <c r="C22" s="19"/>
      <c r="D22" s="20"/>
      <c r="E22" s="17"/>
      <c r="F22" s="21" t="s">
        <v>18</v>
      </c>
      <c r="G22" s="22" t="s">
        <v>24</v>
      </c>
      <c r="H22" s="23">
        <f>H20/H21</f>
        <v>1.1575342465753424</v>
      </c>
      <c r="I22" s="23">
        <f aca="true" t="shared" si="9" ref="I22:O22">I20/I21</f>
        <v>0.9178082191780822</v>
      </c>
      <c r="J22" s="23">
        <f t="shared" si="9"/>
        <v>0.678082191780822</v>
      </c>
      <c r="K22" s="23">
        <f t="shared" si="9"/>
        <v>0.4383561643835616</v>
      </c>
      <c r="L22" s="23">
        <f t="shared" si="9"/>
        <v>0.19863013698630136</v>
      </c>
      <c r="M22" s="23">
        <f t="shared" si="9"/>
        <v>-0.0410958904109589</v>
      </c>
      <c r="N22" s="23">
        <f t="shared" si="9"/>
        <v>-0.2808219178082192</v>
      </c>
      <c r="O22" s="23">
        <f t="shared" si="9"/>
        <v>-0.7602739726027398</v>
      </c>
    </row>
    <row r="23" spans="1:15" ht="15">
      <c r="A23" s="13">
        <v>12</v>
      </c>
      <c r="B23" s="14" t="s">
        <v>27</v>
      </c>
      <c r="C23" s="14"/>
      <c r="D23" s="14"/>
      <c r="E23" s="17"/>
      <c r="F23" s="15" t="s">
        <v>28</v>
      </c>
      <c r="G23" s="24">
        <f aca="true" t="shared" si="10" ref="G23:O23">G18/G13*1000</f>
        <v>2950</v>
      </c>
      <c r="H23" s="24">
        <f t="shared" si="10"/>
        <v>2336.551724137931</v>
      </c>
      <c r="I23" s="24">
        <f t="shared" si="10"/>
        <v>2068.1081081081084</v>
      </c>
      <c r="J23" s="24">
        <f t="shared" si="10"/>
        <v>1938.1818181818182</v>
      </c>
      <c r="K23" s="24">
        <f t="shared" si="10"/>
        <v>1880.8</v>
      </c>
      <c r="L23" s="24">
        <f t="shared" si="10"/>
        <v>1869.0909090909092</v>
      </c>
      <c r="M23" s="24">
        <f t="shared" si="10"/>
        <v>1890.8474576271185</v>
      </c>
      <c r="N23" s="24">
        <f t="shared" si="10"/>
        <v>1940.6451612903227</v>
      </c>
      <c r="O23" s="24">
        <f t="shared" si="10"/>
        <v>2048.888888888889</v>
      </c>
    </row>
    <row r="24" spans="1:15" ht="15">
      <c r="A24" s="13">
        <v>13</v>
      </c>
      <c r="B24" s="14" t="s">
        <v>29</v>
      </c>
      <c r="C24" s="14"/>
      <c r="D24" s="14"/>
      <c r="E24" s="17"/>
      <c r="F24" s="15" t="s">
        <v>5</v>
      </c>
      <c r="G24" s="24">
        <f>($J3-G23)/G23*100</f>
        <v>-28.8135593220339</v>
      </c>
      <c r="H24" s="24">
        <f aca="true" t="shared" si="11" ref="H24:O24">($J3-H23)/H23*100</f>
        <v>-10.123966942148765</v>
      </c>
      <c r="I24" s="24">
        <f t="shared" si="11"/>
        <v>1.542080501829575</v>
      </c>
      <c r="J24" s="24">
        <f t="shared" si="11"/>
        <v>8.348968105065662</v>
      </c>
      <c r="K24" s="24">
        <f t="shared" si="11"/>
        <v>11.654615057422376</v>
      </c>
      <c r="L24" s="24">
        <f t="shared" si="11"/>
        <v>12.354085603112832</v>
      </c>
      <c r="M24" s="24">
        <f t="shared" si="11"/>
        <v>11.061312298314817</v>
      </c>
      <c r="N24" s="24">
        <f t="shared" si="11"/>
        <v>8.21143617021276</v>
      </c>
      <c r="O24" s="24">
        <f t="shared" si="11"/>
        <v>2.4945770065075794</v>
      </c>
    </row>
    <row r="25" spans="1:15" ht="15">
      <c r="A25" s="13">
        <v>14</v>
      </c>
      <c r="B25" s="14" t="s">
        <v>30</v>
      </c>
      <c r="C25" s="14"/>
      <c r="D25" s="14"/>
      <c r="E25" s="17"/>
      <c r="F25" s="15" t="s">
        <v>5</v>
      </c>
      <c r="G25" s="25">
        <f>($J3-G23)/$J3*100</f>
        <v>-40.476190476190474</v>
      </c>
      <c r="H25" s="25">
        <f aca="true" t="shared" si="12" ref="H25:O25">($J3-H23)/$J3*100</f>
        <v>-11.26436781609196</v>
      </c>
      <c r="I25" s="25">
        <f t="shared" si="12"/>
        <v>1.518661518661507</v>
      </c>
      <c r="J25" s="25">
        <f t="shared" si="12"/>
        <v>7.705627705627703</v>
      </c>
      <c r="K25" s="25">
        <f t="shared" si="12"/>
        <v>10.43809523809524</v>
      </c>
      <c r="L25" s="25">
        <f t="shared" si="12"/>
        <v>10.99567099567099</v>
      </c>
      <c r="M25" s="25">
        <f t="shared" si="12"/>
        <v>9.95964487489912</v>
      </c>
      <c r="N25" s="25">
        <f t="shared" si="12"/>
        <v>7.588325652841778</v>
      </c>
      <c r="O25" s="25">
        <f t="shared" si="12"/>
        <v>2.433862433862422</v>
      </c>
    </row>
    <row r="26" spans="1:15" ht="18" customHeight="1">
      <c r="A26" s="13">
        <v>15</v>
      </c>
      <c r="B26" s="18" t="s">
        <v>31</v>
      </c>
      <c r="C26" s="19"/>
      <c r="D26" s="20"/>
      <c r="E26" s="17"/>
      <c r="F26" s="15" t="s">
        <v>18</v>
      </c>
      <c r="G26" s="24">
        <f>(1+$J5/100)^$J6*G16</f>
        <v>0</v>
      </c>
      <c r="H26" s="24">
        <f>(1+$J5/100)^$J6*H16</f>
        <v>1103.507712</v>
      </c>
      <c r="I26" s="24">
        <f aca="true" t="shared" si="13" ref="I26:O26">(1+$J5/100)^$J6*I16</f>
        <v>2207.015424</v>
      </c>
      <c r="J26" s="24">
        <f t="shared" si="13"/>
        <v>3310.5231360000002</v>
      </c>
      <c r="K26" s="24">
        <f t="shared" si="13"/>
        <v>4414.030848</v>
      </c>
      <c r="L26" s="24">
        <f t="shared" si="13"/>
        <v>5517.538560000001</v>
      </c>
      <c r="M26" s="24">
        <f t="shared" si="13"/>
        <v>6621.0462720000005</v>
      </c>
      <c r="N26" s="24">
        <f t="shared" si="13"/>
        <v>7724.553984000001</v>
      </c>
      <c r="O26" s="24">
        <f t="shared" si="13"/>
        <v>8828.061696</v>
      </c>
    </row>
    <row r="27" spans="1:15" ht="15">
      <c r="A27" s="13">
        <v>16</v>
      </c>
      <c r="B27" s="14" t="s">
        <v>32</v>
      </c>
      <c r="C27" s="14"/>
      <c r="D27" s="14"/>
      <c r="E27" s="17"/>
      <c r="F27" s="15" t="s">
        <v>18</v>
      </c>
      <c r="G27" s="24">
        <f aca="true" t="shared" si="14" ref="G27:O27">SUM(G26:G26)</f>
        <v>0</v>
      </c>
      <c r="H27" s="26">
        <f t="shared" si="14"/>
        <v>1103.507712</v>
      </c>
      <c r="I27" s="26">
        <f t="shared" si="14"/>
        <v>2207.015424</v>
      </c>
      <c r="J27" s="26">
        <f t="shared" si="14"/>
        <v>3310.5231360000002</v>
      </c>
      <c r="K27" s="26">
        <f t="shared" si="14"/>
        <v>4414.030848</v>
      </c>
      <c r="L27" s="26">
        <f t="shared" si="14"/>
        <v>5517.538560000001</v>
      </c>
      <c r="M27" s="26">
        <f t="shared" si="14"/>
        <v>6621.0462720000005</v>
      </c>
      <c r="N27" s="26">
        <f t="shared" si="14"/>
        <v>7724.553984000001</v>
      </c>
      <c r="O27" s="26">
        <f t="shared" si="14"/>
        <v>8828.061696</v>
      </c>
    </row>
    <row r="28" spans="1:15" ht="15">
      <c r="A28" s="13">
        <v>17</v>
      </c>
      <c r="B28" s="14" t="s">
        <v>33</v>
      </c>
      <c r="C28" s="14"/>
      <c r="D28" s="14"/>
      <c r="E28" s="17"/>
      <c r="F28" s="15" t="s">
        <v>18</v>
      </c>
      <c r="G28" s="24">
        <f aca="true" t="shared" si="15" ref="G28:O28">SUM(G15+G27)</f>
        <v>5900</v>
      </c>
      <c r="H28" s="26">
        <f t="shared" si="15"/>
        <v>7003.5077120000005</v>
      </c>
      <c r="I28" s="26">
        <f t="shared" si="15"/>
        <v>8107.015424</v>
      </c>
      <c r="J28" s="26">
        <f t="shared" si="15"/>
        <v>9210.523136</v>
      </c>
      <c r="K28" s="26">
        <f t="shared" si="15"/>
        <v>10314.030848</v>
      </c>
      <c r="L28" s="26">
        <f t="shared" si="15"/>
        <v>11417.53856</v>
      </c>
      <c r="M28" s="26">
        <f t="shared" si="15"/>
        <v>12521.046272</v>
      </c>
      <c r="N28" s="26">
        <f t="shared" si="15"/>
        <v>13624.553984000002</v>
      </c>
      <c r="O28" s="26">
        <f t="shared" si="15"/>
        <v>14728.061696</v>
      </c>
    </row>
    <row r="29" spans="1:15" ht="15">
      <c r="A29" s="13">
        <v>18</v>
      </c>
      <c r="B29" s="14" t="s">
        <v>34</v>
      </c>
      <c r="C29" s="14"/>
      <c r="D29" s="14"/>
      <c r="E29" s="17"/>
      <c r="F29" s="15" t="s">
        <v>18</v>
      </c>
      <c r="G29" s="24">
        <f aca="true" t="shared" si="16" ref="G29:O29">G14-G28</f>
        <v>-1700</v>
      </c>
      <c r="H29" s="26">
        <f t="shared" si="16"/>
        <v>-913.5077120000005</v>
      </c>
      <c r="I29" s="26">
        <f t="shared" si="16"/>
        <v>-337.01542400000017</v>
      </c>
      <c r="J29" s="26">
        <f t="shared" si="16"/>
        <v>29.476864000000205</v>
      </c>
      <c r="K29" s="26">
        <f t="shared" si="16"/>
        <v>185.96915199999967</v>
      </c>
      <c r="L29" s="26">
        <f t="shared" si="16"/>
        <v>132.46143999999913</v>
      </c>
      <c r="M29" s="26">
        <f t="shared" si="16"/>
        <v>-131.0462719999996</v>
      </c>
      <c r="N29" s="26">
        <f t="shared" si="16"/>
        <v>-604.553984000002</v>
      </c>
      <c r="O29" s="26">
        <f t="shared" si="16"/>
        <v>-1498.0616960000007</v>
      </c>
    </row>
    <row r="30" spans="1:15" ht="15">
      <c r="A30" s="13">
        <v>19</v>
      </c>
      <c r="B30" s="14" t="s">
        <v>35</v>
      </c>
      <c r="C30" s="14"/>
      <c r="D30" s="14"/>
      <c r="E30" s="17"/>
      <c r="F30" s="15" t="s">
        <v>18</v>
      </c>
      <c r="G30" s="27" t="s">
        <v>24</v>
      </c>
      <c r="H30" s="26">
        <f>H29-G29</f>
        <v>786.4922879999995</v>
      </c>
      <c r="I30" s="26">
        <f aca="true" t="shared" si="17" ref="I30:N30">I29-H29</f>
        <v>576.4922880000004</v>
      </c>
      <c r="J30" s="26">
        <f t="shared" si="17"/>
        <v>366.49228800000037</v>
      </c>
      <c r="K30" s="26">
        <f t="shared" si="17"/>
        <v>156.49228799999946</v>
      </c>
      <c r="L30" s="26">
        <f t="shared" si="17"/>
        <v>-53.50771200000054</v>
      </c>
      <c r="M30" s="26">
        <f t="shared" si="17"/>
        <v>-263.5077119999987</v>
      </c>
      <c r="N30" s="26">
        <f t="shared" si="17"/>
        <v>-473.50771200000236</v>
      </c>
      <c r="O30" s="26">
        <f>O29-N29</f>
        <v>-893.5077119999987</v>
      </c>
    </row>
    <row r="31" spans="1:15" ht="49.5" customHeight="1">
      <c r="A31" s="13">
        <v>20</v>
      </c>
      <c r="B31" s="28" t="s">
        <v>36</v>
      </c>
      <c r="C31" s="29"/>
      <c r="D31" s="30"/>
      <c r="E31" s="17"/>
      <c r="F31" s="21" t="s">
        <v>16</v>
      </c>
      <c r="G31" s="21" t="s">
        <v>24</v>
      </c>
      <c r="H31" s="31">
        <f>H30/H21</f>
        <v>0.8978222465753418</v>
      </c>
      <c r="I31" s="31">
        <f aca="true" t="shared" si="18" ref="I31:O31">I30/I21</f>
        <v>0.6580962191780826</v>
      </c>
      <c r="J31" s="31">
        <f t="shared" si="18"/>
        <v>0.41837019178082235</v>
      </c>
      <c r="K31" s="31">
        <f t="shared" si="18"/>
        <v>0.17864416438356104</v>
      </c>
      <c r="L31" s="31">
        <f t="shared" si="18"/>
        <v>-0.06108186301369924</v>
      </c>
      <c r="M31" s="31">
        <f t="shared" si="18"/>
        <v>-0.30080789041095746</v>
      </c>
      <c r="N31" s="31">
        <f t="shared" si="18"/>
        <v>-0.5405339178082219</v>
      </c>
      <c r="O31" s="31">
        <f t="shared" si="18"/>
        <v>-1.0199859726027383</v>
      </c>
    </row>
    <row r="32" spans="2:6" ht="12.75">
      <c r="B32" s="32"/>
      <c r="C32" s="32"/>
      <c r="D32" s="32"/>
      <c r="E32" s="32"/>
      <c r="F32" s="33"/>
    </row>
  </sheetData>
  <mergeCells count="24">
    <mergeCell ref="B29:D29"/>
    <mergeCell ref="B30:D30"/>
    <mergeCell ref="B31:D31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1:M1"/>
    <mergeCell ref="B11:D11"/>
    <mergeCell ref="G11:O11"/>
    <mergeCell ref="B12:E12"/>
    <mergeCell ref="M9:N9"/>
  </mergeCells>
  <printOptions/>
  <pageMargins left="0.75" right="0.75" top="1" bottom="1" header="0.5" footer="0.5"/>
  <pageSetup horizontalDpi="300" verticalDpi="300" orientation="landscape" paperSize="9" scale="98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Yakushev</dc:creator>
  <cp:keywords/>
  <dc:description/>
  <cp:lastModifiedBy>Yakushev</cp:lastModifiedBy>
  <dcterms:created xsi:type="dcterms:W3CDTF">2000-06-22T11:39:32Z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